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 1" sheetId="1" r:id="rId1"/>
    <sheet name="Roughness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<sst xmlns="http://schemas.openxmlformats.org/spreadsheetml/2006/main" count="61" uniqueCount="56">
  <si>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Pipeline Rougness Ks (mm)</t>
  </si>
  <si>
    <t>Velocity m/s</t>
  </si>
  <si>
    <t>Headloss (m)</t>
  </si>
  <si>
    <t>Headloss (m/km)</t>
  </si>
  <si>
    <t>f (Calculated) Darcy's Coeff</t>
  </si>
  <si>
    <t>Pipeline Headloss Calculator - Using Colebrook White Equation</t>
  </si>
  <si>
    <t>m/s</t>
  </si>
  <si>
    <t>m</t>
  </si>
  <si>
    <t>m/km</t>
  </si>
  <si>
    <t>mm</t>
  </si>
  <si>
    <t>l/s</t>
  </si>
  <si>
    <t>Ml/d</t>
  </si>
  <si>
    <t>Flow</t>
  </si>
  <si>
    <t>m3/s</t>
  </si>
  <si>
    <t>Cost of power assumed</t>
  </si>
  <si>
    <t>kW</t>
  </si>
  <si>
    <t>Power</t>
  </si>
  <si>
    <t>Diameter</t>
  </si>
  <si>
    <t>Length</t>
  </si>
  <si>
    <t>Total lift</t>
  </si>
  <si>
    <t>Pump and Motor Efficiency</t>
  </si>
  <si>
    <t>%</t>
  </si>
  <si>
    <t>hrs</t>
  </si>
  <si>
    <t>£/kW-hr</t>
  </si>
  <si>
    <t>Power Consumption</t>
  </si>
  <si>
    <t>Operating days/year</t>
  </si>
  <si>
    <t>Operating hours/day</t>
  </si>
  <si>
    <t>days</t>
  </si>
  <si>
    <t>kWhrs/day</t>
  </si>
  <si>
    <t>kWhrs/year</t>
  </si>
  <si>
    <t>£/year</t>
  </si>
  <si>
    <t>PIPE HEADLOSS &amp; POWER CALCULATOR</t>
  </si>
  <si>
    <t>Static Lift</t>
  </si>
  <si>
    <t>Values to be entered shown in blue</t>
  </si>
  <si>
    <t>Power Calculator using equation Power = 9.81 * Q * H / Efficiency</t>
  </si>
  <si>
    <t>Operating cost</t>
  </si>
  <si>
    <t>£/Ml</t>
  </si>
  <si>
    <t>Key Data</t>
  </si>
  <si>
    <t>300 miles</t>
  </si>
  <si>
    <t>WW 2007-08 Average</t>
  </si>
  <si>
    <t>Pipe Material / Condition</t>
  </si>
  <si>
    <t xml:space="preserve">Roughness (k (mm)) </t>
  </si>
  <si>
    <t>Drawn brass, copper</t>
  </si>
  <si>
    <t>Glass, Perspex, fibreglass</t>
  </si>
  <si>
    <t>New smooth steel pipe</t>
  </si>
  <si>
    <t>Cast iron</t>
  </si>
  <si>
    <t>Light rust</t>
  </si>
  <si>
    <t>Water mains with tuberculations</t>
  </si>
  <si>
    <t>Mature foul sewer</t>
  </si>
  <si>
    <t>Pre-cast concrete</t>
  </si>
  <si>
    <t>Corrugated plastic</t>
  </si>
  <si>
    <t>Cast Iron</t>
  </si>
  <si>
    <t>100m</t>
  </si>
  <si>
    <t>9.5p/kWh</t>
  </si>
  <si>
    <t>(see Roughness Sheet)</t>
  </si>
  <si>
    <t>3.0m dia pipe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</si>
</sst>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&quot;£&quot;#,##0"/>
    <numFmt numFmtId="172" formatCode="_-* #,##0.0_-;\-* #,##0.0_-;_-* &quot;-&quot;??_-;_-@_-"/>
    <numFmt numFmtId="173" formatCode="_-* #,##0_-;\-* #,##0_-;_-* &quot;-&quot;??_-;_-@_-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name val="MS Shell Dlg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1" fillId="0" borderId="0" xfId="1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top"/>
    </xf>
    <xf numFmtId="169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="150" zoomScaleNormal="150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25.8515625" style="0" customWidth="1"/>
    <col min="3" max="3" width="12.140625" style="15" customWidth="1"/>
    <col min="4" max="4" width="19.00390625" style="18" customWidth="1"/>
  </cols>
  <sheetData>
    <row r="1" ht="12.75">
      <c r="B1" s="7" t="s">
        <v>31</v>
      </c>
    </row>
    <row r="3" spans="2:3" ht="12.75">
      <c r="B3" s="7" t="s">
        <v>37</v>
      </c>
      <c r="C3" s="23" t="s">
        <v>33</v>
      </c>
    </row>
    <row r="4" spans="2:5" ht="12.75">
      <c r="B4" t="s">
        <v>12</v>
      </c>
      <c r="C4" s="15" t="s">
        <v>11</v>
      </c>
      <c r="D4" s="13">
        <v>352.695</v>
      </c>
      <c r="E4" t="s">
        <v>39</v>
      </c>
    </row>
    <row r="5" spans="3:4" ht="12.75">
      <c r="C5" s="15" t="s">
        <v>13</v>
      </c>
      <c r="D5" s="20">
        <f>D4*1000/3600/24</f>
        <v>4.082118055555555</v>
      </c>
    </row>
    <row r="6" spans="2:4" ht="12.75">
      <c r="B6" s="1"/>
      <c r="C6" s="10" t="s">
        <v>10</v>
      </c>
      <c r="D6" s="12">
        <f>D5*1000</f>
        <v>4082.118055555555</v>
      </c>
    </row>
    <row r="7" spans="2:5" ht="12.75">
      <c r="B7" s="1" t="s">
        <v>17</v>
      </c>
      <c r="C7" s="15" t="s">
        <v>9</v>
      </c>
      <c r="D7" s="13">
        <v>3000</v>
      </c>
      <c r="E7" t="s">
        <v>55</v>
      </c>
    </row>
    <row r="8" spans="2:5" ht="12.75">
      <c r="B8" s="1" t="s">
        <v>18</v>
      </c>
      <c r="C8" s="15" t="s">
        <v>7</v>
      </c>
      <c r="D8" s="13">
        <v>482803.2</v>
      </c>
      <c r="E8" t="s">
        <v>38</v>
      </c>
    </row>
    <row r="9" spans="2:4" ht="12.75">
      <c r="B9" s="1"/>
      <c r="C9" s="10"/>
      <c r="D9" s="12"/>
    </row>
    <row r="10" ht="12.75">
      <c r="B10" s="7" t="s">
        <v>5</v>
      </c>
    </row>
    <row r="11" spans="2:6" ht="12.75">
      <c r="B11" s="1" t="s">
        <v>0</v>
      </c>
      <c r="C11" s="15" t="s">
        <v>9</v>
      </c>
      <c r="D11" s="13">
        <v>0.15</v>
      </c>
      <c r="E11" t="s">
        <v>51</v>
      </c>
      <c r="F11" t="s">
        <v>54</v>
      </c>
    </row>
    <row r="12" spans="2:4" ht="12.75">
      <c r="B12" s="1" t="s">
        <v>4</v>
      </c>
      <c r="C12" s="10"/>
      <c r="D12" s="32">
        <f>1/(4*(LOG((3.7*(D7/1000))/(D11/1000))))^2</f>
        <v>0.002636083315560657</v>
      </c>
    </row>
    <row r="13" spans="2:4" ht="12.75">
      <c r="B13" s="1" t="s">
        <v>1</v>
      </c>
      <c r="C13" s="15" t="s">
        <v>6</v>
      </c>
      <c r="D13" s="19">
        <f>(D5)/((((D7/1000)^2)*PI())/4)</f>
        <v>0.5775015705123048</v>
      </c>
    </row>
    <row r="14" spans="2:4" ht="12.75">
      <c r="B14" s="1" t="s">
        <v>2</v>
      </c>
      <c r="C14" s="15" t="s">
        <v>7</v>
      </c>
      <c r="D14" s="12">
        <f>(4*(D12)*(D8)*(D13^2))/((D7/1000)*(2*9.81))</f>
        <v>28.84531892906406</v>
      </c>
    </row>
    <row r="15" spans="2:4" ht="12.75">
      <c r="B15" s="1" t="s">
        <v>3</v>
      </c>
      <c r="C15" s="15" t="s">
        <v>8</v>
      </c>
      <c r="D15" s="19">
        <f>D14/D8*1000</f>
        <v>0.059745500711395574</v>
      </c>
    </row>
    <row r="17" spans="2:8" ht="12.75">
      <c r="B17" s="6" t="s">
        <v>34</v>
      </c>
      <c r="C17" s="10"/>
      <c r="D17" s="9"/>
      <c r="E17" s="1"/>
      <c r="F17" s="1"/>
      <c r="G17" s="1"/>
      <c r="H17" s="1"/>
    </row>
    <row r="18" spans="2:8" ht="12.75">
      <c r="B18" s="14" t="s">
        <v>32</v>
      </c>
      <c r="C18" s="10" t="s">
        <v>7</v>
      </c>
      <c r="D18" s="22">
        <v>100</v>
      </c>
      <c r="E18" s="1" t="s">
        <v>52</v>
      </c>
      <c r="F18" s="1"/>
      <c r="G18" s="1"/>
      <c r="H18" s="1"/>
    </row>
    <row r="19" spans="2:8" ht="12.75">
      <c r="B19" s="1" t="s">
        <v>19</v>
      </c>
      <c r="C19" s="16" t="s">
        <v>7</v>
      </c>
      <c r="D19" s="24">
        <f>D18+D14</f>
        <v>128.84531892906406</v>
      </c>
      <c r="E19" s="1"/>
      <c r="F19" s="1"/>
      <c r="G19" s="1"/>
      <c r="H19" s="2"/>
    </row>
    <row r="20" spans="2:8" ht="12.75">
      <c r="B20" s="1" t="s">
        <v>20</v>
      </c>
      <c r="C20" s="16" t="s">
        <v>21</v>
      </c>
      <c r="D20" s="21">
        <v>0.7</v>
      </c>
      <c r="E20" s="11"/>
      <c r="F20" s="1"/>
      <c r="G20" s="1"/>
      <c r="H20" s="2"/>
    </row>
    <row r="21" spans="2:8" ht="12.75">
      <c r="B21" s="10" t="s">
        <v>16</v>
      </c>
      <c r="C21" s="16" t="s">
        <v>15</v>
      </c>
      <c r="D21" s="24">
        <f>9.81*D5*D19/(D20)</f>
        <v>7370.978978877682</v>
      </c>
      <c r="E21" s="1"/>
      <c r="F21" s="1"/>
      <c r="G21" s="1"/>
      <c r="H21" s="2"/>
    </row>
    <row r="22" spans="2:8" ht="12.75">
      <c r="B22" s="8" t="s">
        <v>26</v>
      </c>
      <c r="C22" s="10" t="s">
        <v>22</v>
      </c>
      <c r="D22" s="22">
        <v>24</v>
      </c>
      <c r="E22" s="1"/>
      <c r="F22" s="1"/>
      <c r="G22" s="1"/>
      <c r="H22" s="2"/>
    </row>
    <row r="23" spans="2:8" ht="12.75">
      <c r="B23" s="8" t="s">
        <v>25</v>
      </c>
      <c r="C23" s="10" t="s">
        <v>27</v>
      </c>
      <c r="D23" s="22">
        <v>365</v>
      </c>
      <c r="E23" s="1"/>
      <c r="F23" s="1"/>
      <c r="G23" s="1"/>
      <c r="H23" s="2"/>
    </row>
    <row r="24" spans="2:8" ht="12.75">
      <c r="B24" s="8" t="s">
        <v>24</v>
      </c>
      <c r="C24" s="10" t="s">
        <v>28</v>
      </c>
      <c r="D24" s="25">
        <f>D21*D22</f>
        <v>176903.49549306434</v>
      </c>
      <c r="E24" s="1"/>
      <c r="F24" s="1"/>
      <c r="G24" s="1"/>
      <c r="H24" s="2"/>
    </row>
    <row r="25" spans="2:8" ht="12.75">
      <c r="B25" s="8"/>
      <c r="C25" s="10" t="s">
        <v>29</v>
      </c>
      <c r="D25" s="25">
        <f>D24*D23</f>
        <v>64569775.85496849</v>
      </c>
      <c r="E25" s="1"/>
      <c r="F25" s="1"/>
      <c r="G25" s="1"/>
      <c r="H25" s="2"/>
    </row>
    <row r="26" spans="2:8" s="3" customFormat="1" ht="12.75">
      <c r="B26" s="5" t="s">
        <v>14</v>
      </c>
      <c r="C26" s="17" t="s">
        <v>23</v>
      </c>
      <c r="D26" s="22">
        <v>0.095</v>
      </c>
      <c r="E26" s="3" t="s">
        <v>53</v>
      </c>
      <c r="F26" s="5"/>
      <c r="G26" s="5"/>
      <c r="H26" s="4"/>
    </row>
    <row r="27" spans="2:8" ht="12.75">
      <c r="B27" s="14" t="s">
        <v>35</v>
      </c>
      <c r="C27" s="10" t="s">
        <v>30</v>
      </c>
      <c r="D27" s="25">
        <f>D25*D26</f>
        <v>6134128.706222006</v>
      </c>
      <c r="E27" s="6"/>
      <c r="F27" s="1"/>
      <c r="G27" s="1"/>
      <c r="H27" s="2"/>
    </row>
    <row r="28" spans="2:8" ht="12.75">
      <c r="B28" s="26" t="s">
        <v>35</v>
      </c>
      <c r="C28" s="15" t="s">
        <v>36</v>
      </c>
      <c r="D28" s="12">
        <f>D27/D23/D4</f>
        <v>47.649759911087806</v>
      </c>
      <c r="H28" s="2"/>
    </row>
    <row r="29" ht="12.75">
      <c r="H2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B18" sqref="B18"/>
    </sheetView>
  </sheetViews>
  <sheetFormatPr defaultColWidth="9.140625" defaultRowHeight="12.75"/>
  <cols>
    <col min="2" max="2" width="34.28125" style="0" bestFit="1" customWidth="1"/>
    <col min="3" max="3" width="24.28125" style="0" bestFit="1" customWidth="1"/>
  </cols>
  <sheetData>
    <row r="1" ht="13.5" thickBot="1"/>
    <row r="2" spans="2:3" s="27" customFormat="1" ht="16.5" thickBot="1">
      <c r="B2" s="30" t="s">
        <v>40</v>
      </c>
      <c r="C2" s="31" t="s">
        <v>41</v>
      </c>
    </row>
    <row r="3" spans="2:3" s="27" customFormat="1" ht="16.5" thickBot="1">
      <c r="B3" s="28" t="s">
        <v>42</v>
      </c>
      <c r="C3" s="29">
        <v>0.0025</v>
      </c>
    </row>
    <row r="4" spans="2:3" s="27" customFormat="1" ht="16.5" thickBot="1">
      <c r="B4" s="28" t="s">
        <v>43</v>
      </c>
      <c r="C4" s="29">
        <v>0.0025</v>
      </c>
    </row>
    <row r="5" spans="2:3" s="27" customFormat="1" ht="16.5" thickBot="1">
      <c r="B5" s="28" t="s">
        <v>44</v>
      </c>
      <c r="C5" s="29">
        <v>0.025</v>
      </c>
    </row>
    <row r="6" spans="2:3" s="27" customFormat="1" ht="16.5" thickBot="1">
      <c r="B6" s="28" t="s">
        <v>45</v>
      </c>
      <c r="C6" s="29">
        <v>0.15</v>
      </c>
    </row>
    <row r="7" spans="2:3" s="27" customFormat="1" ht="16.5" thickBot="1">
      <c r="B7" s="28" t="s">
        <v>46</v>
      </c>
      <c r="C7" s="29">
        <v>0.25</v>
      </c>
    </row>
    <row r="8" spans="2:3" s="27" customFormat="1" ht="16.5" thickBot="1">
      <c r="B8" s="28" t="s">
        <v>47</v>
      </c>
      <c r="C8" s="29">
        <v>1.2</v>
      </c>
    </row>
    <row r="9" spans="2:3" s="27" customFormat="1" ht="16.5" thickBot="1">
      <c r="B9" s="28" t="s">
        <v>48</v>
      </c>
      <c r="C9" s="29">
        <v>3</v>
      </c>
    </row>
    <row r="10" spans="2:3" s="27" customFormat="1" ht="16.5" thickBot="1">
      <c r="B10" s="28" t="s">
        <v>49</v>
      </c>
      <c r="C10" s="29">
        <v>0.25</v>
      </c>
    </row>
    <row r="11" spans="2:3" s="27" customFormat="1" ht="16.5" thickBot="1">
      <c r="B11" s="28" t="s">
        <v>50</v>
      </c>
      <c r="C11" s="29">
        <v>3.5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Wessex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Wessex Water</dc:creator>
  <cp:keywords/>
  <dc:description/>
  <cp:lastModifiedBy>Wessex Water</cp:lastModifiedBy>
  <cp:lastPrinted>2006-09-01T10:56:00Z</cp:lastPrinted>
  <dcterms:created xsi:type="dcterms:W3CDTF">2003-03-26T11:01:12Z</dcterms:created>
  <dcterms:modified xsi:type="dcterms:W3CDTF">2008-05-19T15:02:00Z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985768609</vt:i4>
  </property>
  <property fmtid="{D5CDD505-2E9C-101B-9397-08002B2CF9AE}" pid="4" name="_EmailSubject">
    <vt:lpwstr>Pipe Headloss &amp; Power calculator.xls</vt:lpwstr>
  </property>
  <property fmtid="{D5CDD505-2E9C-101B-9397-08002B2CF9AE}" pid="5" name="_AuthorEmail">
    <vt:lpwstr>Jerry.Williams@wessexwater.co.uk</vt:lpwstr>
  </property>
  <property fmtid="{D5CDD505-2E9C-101B-9397-08002B2CF9AE}" pid="6" name="_AuthorEmailDisplayName">
    <vt:lpwstr>Jerry Williams</vt:lpwstr>
  </property>
  <property fmtid="{D5CDD505-2E9C-101B-9397-08002B2CF9AE}" pid="7" name="_PreviousAdHocReviewCycleID">
    <vt:i4>319171962</vt:i4>
  </property>
</Properties>
</file>